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urekjir2\Documents\Vizovické noviny\2023_08_28_RMV_KC_Ceník inzerce\2023_08_28_RMV_KC_Ceník inzerce\"/>
    </mc:Choice>
  </mc:AlternateContent>
  <bookViews>
    <workbookView xWindow="-120" yWindow="-120" windowWidth="29040" windowHeight="15720" activeTab="2"/>
  </bookViews>
  <sheets>
    <sheet name="Porovnání inzerce jinde" sheetId="5" r:id="rId1"/>
    <sheet name="Porovnání starý X nový" sheetId="2" r:id="rId2"/>
    <sheet name="Ceník final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  <c r="C8" i="4"/>
  <c r="L12" i="5"/>
  <c r="E10" i="4"/>
  <c r="E9" i="4"/>
  <c r="E7" i="4"/>
  <c r="E6" i="4"/>
  <c r="E5" i="4"/>
  <c r="E4" i="4"/>
  <c r="E3" i="4"/>
  <c r="E11" i="4" s="1"/>
  <c r="H9" i="2"/>
  <c r="H8" i="2"/>
  <c r="H7" i="2"/>
  <c r="H6" i="2"/>
  <c r="H5" i="2"/>
  <c r="H4" i="2"/>
  <c r="H3" i="2"/>
  <c r="I5" i="5"/>
  <c r="C27" i="2"/>
  <c r="C26" i="2"/>
  <c r="C25" i="2"/>
  <c r="C24" i="2"/>
  <c r="C23" i="2"/>
  <c r="C22" i="2"/>
  <c r="C21" i="2"/>
  <c r="H12" i="5"/>
  <c r="G10" i="5"/>
  <c r="G9" i="5"/>
  <c r="G8" i="5"/>
  <c r="E9" i="5"/>
  <c r="E8" i="5"/>
  <c r="E5" i="5"/>
  <c r="C17" i="5"/>
  <c r="B6" i="5" s="1"/>
  <c r="C18" i="5"/>
  <c r="C7" i="5" s="1"/>
  <c r="C19" i="5"/>
  <c r="B7" i="5" s="1"/>
  <c r="C20" i="5"/>
  <c r="B9" i="5" s="1"/>
  <c r="C21" i="5"/>
  <c r="B10" i="5" s="1"/>
  <c r="C22" i="5"/>
  <c r="B11" i="5" s="1"/>
  <c r="C16" i="5"/>
  <c r="G5" i="5"/>
  <c r="I6" i="5" l="1"/>
  <c r="I7" i="5"/>
  <c r="I8" i="5"/>
  <c r="I9" i="5"/>
  <c r="I10" i="5"/>
  <c r="I11" i="5"/>
  <c r="H7" i="5"/>
  <c r="K7" i="5" s="1"/>
  <c r="C9" i="5"/>
  <c r="H5" i="5"/>
  <c r="C8" i="5"/>
  <c r="C10" i="5"/>
  <c r="H6" i="5"/>
  <c r="C11" i="5"/>
  <c r="B8" i="5"/>
  <c r="H11" i="5"/>
  <c r="C5" i="5"/>
  <c r="C6" i="5"/>
  <c r="B5" i="5"/>
  <c r="K9" i="5" l="1"/>
  <c r="K6" i="5"/>
  <c r="K10" i="5"/>
  <c r="K8" i="5"/>
  <c r="K11" i="5"/>
  <c r="K5" i="5"/>
  <c r="C14" i="2" l="1"/>
  <c r="B4" i="2" s="1"/>
  <c r="D4" i="2" s="1"/>
  <c r="C15" i="2"/>
  <c r="B5" i="2" s="1"/>
  <c r="D5" i="2" s="1"/>
  <c r="C16" i="2"/>
  <c r="B6" i="2" s="1"/>
  <c r="D6" i="2" s="1"/>
  <c r="C17" i="2"/>
  <c r="B7" i="2" s="1"/>
  <c r="D7" i="2" s="1"/>
  <c r="C13" i="2"/>
  <c r="B3" i="2" s="1"/>
  <c r="D3" i="2" s="1"/>
  <c r="D10" i="2" s="1"/>
  <c r="H10" i="2" l="1"/>
</calcChain>
</file>

<file path=xl/sharedStrings.xml><?xml version="1.0" encoding="utf-8"?>
<sst xmlns="http://schemas.openxmlformats.org/spreadsheetml/2006/main" count="86" uniqueCount="62">
  <si>
    <t>návrh ceny inzerce v nových VN</t>
  </si>
  <si>
    <t>cm</t>
  </si>
  <si>
    <t>Cena nové inzerce 1 cm²</t>
  </si>
  <si>
    <t>Cena staré inzerce 1 cm²</t>
  </si>
  <si>
    <t>Počet obyvatel</t>
  </si>
  <si>
    <t>Průměrná cena</t>
  </si>
  <si>
    <t>Náklad</t>
  </si>
  <si>
    <t>3238/měsíčník</t>
  </si>
  <si>
    <t>2100/měsíčník</t>
  </si>
  <si>
    <t>2300/měsíčník</t>
  </si>
  <si>
    <t>měsíčník</t>
  </si>
  <si>
    <t>1200/čtvrtletník</t>
  </si>
  <si>
    <t>1400/měsíčník</t>
  </si>
  <si>
    <t>3350/měsíčník</t>
  </si>
  <si>
    <t>6000/měsíčník</t>
  </si>
  <si>
    <r>
      <t>plocha cm</t>
    </r>
    <r>
      <rPr>
        <b/>
        <sz val="11"/>
        <color theme="1"/>
        <rFont val="Calibri"/>
        <family val="2"/>
        <charset val="238"/>
      </rPr>
      <t>²</t>
    </r>
  </si>
  <si>
    <t>Průměrná cena za 1 cm²</t>
  </si>
  <si>
    <r>
      <t>Vizovice stará cena bez DPH</t>
    </r>
    <r>
      <rPr>
        <sz val="11"/>
        <color theme="1"/>
        <rFont val="Calibri"/>
        <family val="2"/>
        <charset val="238"/>
        <scheme val="minor"/>
      </rPr>
      <t xml:space="preserve"> (atypické rozměry)</t>
    </r>
  </si>
  <si>
    <t>1/1 240 x 180 mm</t>
  </si>
  <si>
    <t>1/2 117,5 x 180 mm</t>
  </si>
  <si>
    <t>1/4 87,5 x 117,5 mm</t>
  </si>
  <si>
    <t>1/8 87,5 x 56,25 mm</t>
  </si>
  <si>
    <t>1/16 25,6 x 87,5 mm</t>
  </si>
  <si>
    <t>Formát nové inzerce</t>
  </si>
  <si>
    <t>Formát staré inzerce</t>
  </si>
  <si>
    <t>cm²</t>
  </si>
  <si>
    <t>Průměrná cena 1 cm²</t>
  </si>
  <si>
    <t>Luhačovické noviny</t>
  </si>
  <si>
    <t>Klobucký zpravodaj</t>
  </si>
  <si>
    <t>Slušovice</t>
  </si>
  <si>
    <t>Fryšták</t>
  </si>
  <si>
    <t>Napajedla</t>
  </si>
  <si>
    <t>Slavičín</t>
  </si>
  <si>
    <t>Brumov - Bylnice</t>
  </si>
  <si>
    <t>Holešovsko</t>
  </si>
  <si>
    <t>Formát inzerce</t>
  </si>
  <si>
    <t>Cena 1 cm²</t>
  </si>
  <si>
    <t>VIZOVICKÉ NOVINY - POROVNÁNÍ CENÍKU DOSAVADNÍHO A NOVÉHO</t>
  </si>
  <si>
    <t>1/4 - š. 133,3 mm x v. 190 mm</t>
  </si>
  <si>
    <t>1/3 - š. 271,6 mm x v. 131 mm</t>
  </si>
  <si>
    <t>1/8 - š. 133,3 mm x v. 95 mm</t>
  </si>
  <si>
    <t>1/16 - š. 64,15 mm x 95 mm</t>
  </si>
  <si>
    <t>1/32 - š. 64,15 mm x 47 mm</t>
  </si>
  <si>
    <t>1/2 - š. 297 mm x v. 210 mm na spad</t>
  </si>
  <si>
    <t>1/2 - š. 271,6 mm x v. 195 mm do zrcadla</t>
  </si>
  <si>
    <t>Průměrná cena za cm²</t>
  </si>
  <si>
    <r>
      <t xml:space="preserve">POROVNÁNÍ INZERCE V JINÝCH ZPRAVODAJÍCH </t>
    </r>
    <r>
      <rPr>
        <sz val="11"/>
        <color theme="1"/>
        <rFont val="Calibri"/>
        <family val="2"/>
        <charset val="238"/>
        <scheme val="minor"/>
      </rPr>
      <t>(ceny bez DPH)</t>
    </r>
  </si>
  <si>
    <t>Hulín</t>
  </si>
  <si>
    <t>3060/měsíčník</t>
  </si>
  <si>
    <t>26 Kč/1 cm²</t>
  </si>
  <si>
    <t>Sloupec - š. 64,15 mm x v. 190 mm</t>
  </si>
  <si>
    <t>Cena inzerce daného formátu</t>
  </si>
  <si>
    <t>Cena inzerce 1 cm²</t>
  </si>
  <si>
    <t>Typ A</t>
  </si>
  <si>
    <t>Typ B</t>
  </si>
  <si>
    <t>Typ C</t>
  </si>
  <si>
    <t>Typ D</t>
  </si>
  <si>
    <t>Typ E</t>
  </si>
  <si>
    <t>Typ F</t>
  </si>
  <si>
    <t>Typ G</t>
  </si>
  <si>
    <t>Typ H</t>
  </si>
  <si>
    <t xml:space="preserve">VIZOVICKÉ NOVINY - CENÍK INZERCE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</si>
</sst>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0D1F0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5" fillId="0" borderId="0" xfId="0" applyFont="1"/>
    <xf numFmtId="164" fontId="0" fillId="0" borderId="1" xfId="0" applyNumberFormat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20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2" fillId="4" borderId="6" xfId="0" applyFont="1" applyFill="1" applyBorder="1"/>
    <xf numFmtId="164" fontId="0" fillId="4" borderId="6" xfId="0" applyNumberFormat="1" applyFill="1" applyBorder="1"/>
    <xf numFmtId="1" fontId="2" fillId="0" borderId="1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34" xfId="0" applyNumberFormat="1" applyFont="1" applyBorder="1" applyAlignment="1">
      <alignment horizontal="center"/>
    </xf>
    <xf numFmtId="1" fontId="2" fillId="0" borderId="35" xfId="0" applyNumberFormat="1" applyFont="1" applyBorder="1" applyAlignment="1">
      <alignment horizontal="center"/>
    </xf>
    <xf numFmtId="1" fontId="2" fillId="0" borderId="42" xfId="0" applyNumberFormat="1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16" fontId="2" fillId="0" borderId="18" xfId="0" applyNumberFormat="1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3" fillId="4" borderId="5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16" xfId="0" applyFont="1" applyBorder="1"/>
    <xf numFmtId="164" fontId="0" fillId="0" borderId="33" xfId="0" applyNumberFormat="1" applyBorder="1"/>
    <xf numFmtId="164" fontId="0" fillId="0" borderId="9" xfId="0" applyNumberFormat="1" applyBorder="1"/>
    <xf numFmtId="164" fontId="0" fillId="0" borderId="23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0" fontId="2" fillId="0" borderId="18" xfId="0" applyFont="1" applyBorder="1"/>
    <xf numFmtId="164" fontId="0" fillId="0" borderId="35" xfId="0" applyNumberFormat="1" applyBorder="1"/>
    <xf numFmtId="164" fontId="0" fillId="0" borderId="1" xfId="0" applyNumberFormat="1" applyBorder="1"/>
    <xf numFmtId="164" fontId="0" fillId="0" borderId="25" xfId="0" applyNumberFormat="1" applyBorder="1"/>
    <xf numFmtId="164" fontId="0" fillId="0" borderId="11" xfId="0" applyNumberFormat="1" applyBorder="1"/>
    <xf numFmtId="164" fontId="0" fillId="0" borderId="31" xfId="0" applyNumberFormat="1" applyBorder="1"/>
    <xf numFmtId="0" fontId="0" fillId="0" borderId="18" xfId="0" applyBorder="1"/>
    <xf numFmtId="164" fontId="0" fillId="0" borderId="12" xfId="0" applyNumberFormat="1" applyBorder="1"/>
    <xf numFmtId="0" fontId="0" fillId="0" borderId="17" xfId="0" applyBorder="1"/>
    <xf numFmtId="164" fontId="0" fillId="0" borderId="39" xfId="0" applyNumberFormat="1" applyBorder="1"/>
    <xf numFmtId="164" fontId="0" fillId="0" borderId="14" xfId="0" applyNumberFormat="1" applyBorder="1"/>
    <xf numFmtId="164" fontId="0" fillId="0" borderId="24" xfId="0" applyNumberFormat="1" applyBorder="1"/>
    <xf numFmtId="164" fontId="0" fillId="0" borderId="13" xfId="0" applyNumberFormat="1" applyBorder="1"/>
    <xf numFmtId="164" fontId="0" fillId="0" borderId="15" xfId="0" applyNumberFormat="1" applyBorder="1"/>
    <xf numFmtId="0" fontId="2" fillId="4" borderId="36" xfId="0" applyFont="1" applyFill="1" applyBorder="1"/>
    <xf numFmtId="164" fontId="0" fillId="4" borderId="37" xfId="0" applyNumberFormat="1" applyFill="1" applyBorder="1"/>
    <xf numFmtId="164" fontId="0" fillId="4" borderId="38" xfId="0" applyNumberFormat="1" applyFill="1" applyBorder="1"/>
    <xf numFmtId="164" fontId="0" fillId="4" borderId="40" xfId="0" applyNumberFormat="1" applyFill="1" applyBorder="1"/>
    <xf numFmtId="164" fontId="1" fillId="4" borderId="41" xfId="0" applyNumberFormat="1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0" borderId="24" xfId="0" applyBorder="1" applyAlignment="1">
      <alignment horizontal="center" vertical="center" wrapText="1"/>
    </xf>
    <xf numFmtId="164" fontId="0" fillId="0" borderId="26" xfId="0" applyNumberFormat="1" applyBorder="1"/>
    <xf numFmtId="164" fontId="0" fillId="4" borderId="22" xfId="0" applyNumberFormat="1" applyFill="1" applyBorder="1"/>
    <xf numFmtId="164" fontId="0" fillId="0" borderId="0" xfId="0" applyNumberFormat="1" applyAlignment="1">
      <alignment horizontal="right"/>
    </xf>
    <xf numFmtId="0" fontId="0" fillId="4" borderId="5" xfId="0" applyFill="1" applyBorder="1"/>
    <xf numFmtId="1" fontId="2" fillId="0" borderId="14" xfId="0" applyNumberFormat="1" applyFont="1" applyBorder="1" applyAlignment="1">
      <alignment horizontal="center"/>
    </xf>
    <xf numFmtId="164" fontId="1" fillId="3" borderId="14" xfId="0" applyNumberFormat="1" applyFont="1" applyFill="1" applyBorder="1" applyAlignment="1">
      <alignment horizontal="center"/>
    </xf>
    <xf numFmtId="164" fontId="1" fillId="3" borderId="15" xfId="0" applyNumberFormat="1" applyFont="1" applyFill="1" applyBorder="1" applyAlignment="1">
      <alignment horizontal="center"/>
    </xf>
    <xf numFmtId="0" fontId="0" fillId="2" borderId="5" xfId="0" applyFill="1" applyBorder="1" applyAlignment="1">
      <alignment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7" xfId="0" applyBorder="1" applyAlignment="1">
      <alignment horizontal="left"/>
    </xf>
    <xf numFmtId="0" fontId="3" fillId="4" borderId="32" xfId="0" applyFont="1" applyFill="1" applyBorder="1" applyAlignment="1">
      <alignment horizontal="left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D0D1F0"/>
      <color rgb="FFBABBE8"/>
      <color rgb="FF28297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Normal="100" workbookViewId="0">
      <selection activeCell="E31" sqref="E31"/>
    </sheetView>
  </sheetViews>
  <sheetFormatPr defaultColWidth="8.7109375" defaultRowHeight="15" x14ac:dyDescent="0.25"/>
  <cols>
    <col min="1" max="1" width="38.42578125" bestFit="1" customWidth="1"/>
    <col min="2" max="3" width="13.85546875" customWidth="1"/>
    <col min="4" max="4" width="15.28515625" bestFit="1" customWidth="1"/>
    <col min="5" max="11" width="13.85546875" customWidth="1"/>
    <col min="12" max="12" width="12.5703125" bestFit="1" customWidth="1"/>
  </cols>
  <sheetData>
    <row r="1" spans="1:13" ht="15.75" thickBot="1" x14ac:dyDescent="0.3">
      <c r="A1" s="98" t="s">
        <v>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100"/>
    </row>
    <row r="2" spans="1:13" s="1" customFormat="1" ht="51" customHeight="1" thickBot="1" x14ac:dyDescent="0.3">
      <c r="A2" s="44" t="s">
        <v>35</v>
      </c>
      <c r="B2" s="7" t="s">
        <v>27</v>
      </c>
      <c r="C2" s="7" t="s">
        <v>28</v>
      </c>
      <c r="D2" s="7" t="s">
        <v>29</v>
      </c>
      <c r="E2" s="7" t="s">
        <v>30</v>
      </c>
      <c r="F2" s="7" t="s">
        <v>31</v>
      </c>
      <c r="G2" s="7" t="s">
        <v>32</v>
      </c>
      <c r="H2" s="7" t="s">
        <v>33</v>
      </c>
      <c r="I2" s="9" t="s">
        <v>47</v>
      </c>
      <c r="J2" s="9" t="s">
        <v>34</v>
      </c>
      <c r="K2" s="6" t="s">
        <v>5</v>
      </c>
      <c r="L2" s="8" t="s">
        <v>16</v>
      </c>
    </row>
    <row r="3" spans="1:13" s="1" customFormat="1" x14ac:dyDescent="0.25">
      <c r="A3" s="45" t="s">
        <v>4</v>
      </c>
      <c r="B3" s="46">
        <v>5059</v>
      </c>
      <c r="C3" s="46">
        <v>4946</v>
      </c>
      <c r="D3" s="46">
        <v>2968</v>
      </c>
      <c r="E3" s="46">
        <v>3684</v>
      </c>
      <c r="F3" s="46">
        <v>7218</v>
      </c>
      <c r="G3" s="46">
        <v>6513</v>
      </c>
      <c r="H3" s="46">
        <v>5547</v>
      </c>
      <c r="I3" s="47">
        <v>6834</v>
      </c>
      <c r="J3" s="47">
        <v>11615</v>
      </c>
      <c r="K3" s="48"/>
      <c r="L3" s="49"/>
    </row>
    <row r="4" spans="1:13" s="1" customFormat="1" ht="15.75" thickBot="1" x14ac:dyDescent="0.3">
      <c r="A4" s="50" t="s">
        <v>6</v>
      </c>
      <c r="B4" s="51" t="s">
        <v>8</v>
      </c>
      <c r="C4" s="51" t="s">
        <v>10</v>
      </c>
      <c r="D4" s="51" t="s">
        <v>11</v>
      </c>
      <c r="E4" s="51" t="s">
        <v>12</v>
      </c>
      <c r="F4" s="51" t="s">
        <v>13</v>
      </c>
      <c r="G4" s="51" t="s">
        <v>7</v>
      </c>
      <c r="H4" s="51" t="s">
        <v>9</v>
      </c>
      <c r="I4" s="82" t="s">
        <v>48</v>
      </c>
      <c r="J4" s="52" t="s">
        <v>14</v>
      </c>
      <c r="K4" s="53"/>
      <c r="L4" s="54"/>
    </row>
    <row r="5" spans="1:13" x14ac:dyDescent="0.25">
      <c r="A5" s="55" t="s">
        <v>43</v>
      </c>
      <c r="B5" s="56">
        <f>C16*B12</f>
        <v>7484.4</v>
      </c>
      <c r="C5" s="57">
        <f>C16*C12</f>
        <v>7484.4</v>
      </c>
      <c r="D5" s="57">
        <v>2600</v>
      </c>
      <c r="E5" s="57">
        <f>3000/1.21</f>
        <v>2479.3388429752067</v>
      </c>
      <c r="F5" s="57">
        <v>5000</v>
      </c>
      <c r="G5" s="57">
        <f>10000/1.21</f>
        <v>8264.4628099173551</v>
      </c>
      <c r="H5" s="57">
        <f>H12*C16</f>
        <v>6185.454545454545</v>
      </c>
      <c r="I5" s="58">
        <f>C16*I12</f>
        <v>12473.999999999998</v>
      </c>
      <c r="J5" s="58">
        <v>7000</v>
      </c>
      <c r="K5" s="59">
        <f t="shared" ref="K5:K11" si="0">AVERAGE(B5:J5)</f>
        <v>6552.4506887052339</v>
      </c>
      <c r="L5" s="60"/>
      <c r="M5" s="81"/>
    </row>
    <row r="6" spans="1:13" x14ac:dyDescent="0.25">
      <c r="A6" s="61" t="s">
        <v>44</v>
      </c>
      <c r="B6" s="62">
        <f>C17*B12</f>
        <v>6355.4400000000005</v>
      </c>
      <c r="C6" s="63">
        <f>C17*C12</f>
        <v>6355.4400000000005</v>
      </c>
      <c r="D6" s="63"/>
      <c r="E6" s="63"/>
      <c r="F6" s="63"/>
      <c r="G6" s="63"/>
      <c r="H6" s="63">
        <f>H12*C17</f>
        <v>5252.4297520661157</v>
      </c>
      <c r="I6" s="64">
        <f>C17*I12</f>
        <v>10592.4</v>
      </c>
      <c r="J6" s="64"/>
      <c r="K6" s="65">
        <f t="shared" si="0"/>
        <v>7138.9274380165298</v>
      </c>
      <c r="L6" s="66"/>
      <c r="M6" s="81"/>
    </row>
    <row r="7" spans="1:13" x14ac:dyDescent="0.25">
      <c r="A7" s="61" t="s">
        <v>39</v>
      </c>
      <c r="B7" s="62">
        <f>C19*B12</f>
        <v>3039.2400000000002</v>
      </c>
      <c r="C7" s="63">
        <f>C18*C12</f>
        <v>4269.5519999999997</v>
      </c>
      <c r="D7" s="63"/>
      <c r="E7" s="63"/>
      <c r="F7" s="63"/>
      <c r="G7" s="63"/>
      <c r="H7" s="63">
        <f>H12*C18</f>
        <v>3528.5553719008267</v>
      </c>
      <c r="I7" s="64">
        <f>C18*I12</f>
        <v>7115.92</v>
      </c>
      <c r="J7" s="64"/>
      <c r="K7" s="65">
        <f t="shared" si="0"/>
        <v>4488.3168429752059</v>
      </c>
      <c r="L7" s="66"/>
      <c r="M7" s="81"/>
    </row>
    <row r="8" spans="1:13" x14ac:dyDescent="0.25">
      <c r="A8" s="67" t="s">
        <v>38</v>
      </c>
      <c r="B8" s="62">
        <f>C19*B12</f>
        <v>3039.2400000000002</v>
      </c>
      <c r="C8" s="63">
        <f>C19*C12</f>
        <v>3039.2400000000002</v>
      </c>
      <c r="D8" s="63">
        <v>1300</v>
      </c>
      <c r="E8" s="63">
        <f>1500/1.21</f>
        <v>1239.6694214876034</v>
      </c>
      <c r="F8" s="63">
        <v>2500</v>
      </c>
      <c r="G8" s="63">
        <f>3900/1.21</f>
        <v>3223.1404958677685</v>
      </c>
      <c r="H8" s="63"/>
      <c r="I8" s="64">
        <f>C19*I12</f>
        <v>5065.4000000000005</v>
      </c>
      <c r="J8" s="64">
        <v>4500</v>
      </c>
      <c r="K8" s="65">
        <f t="shared" si="0"/>
        <v>2988.3362396694215</v>
      </c>
      <c r="L8" s="68"/>
      <c r="M8" s="81"/>
    </row>
    <row r="9" spans="1:13" x14ac:dyDescent="0.25">
      <c r="A9" s="67" t="s">
        <v>40</v>
      </c>
      <c r="B9" s="62">
        <f>C20*B12</f>
        <v>1519.6200000000001</v>
      </c>
      <c r="C9" s="63">
        <f>C20*C12</f>
        <v>1519.6200000000001</v>
      </c>
      <c r="D9" s="63">
        <v>650</v>
      </c>
      <c r="E9" s="63">
        <f>800/1.21</f>
        <v>661.15702479338847</v>
      </c>
      <c r="F9" s="63">
        <v>1250</v>
      </c>
      <c r="G9" s="63">
        <f>1950/1.21</f>
        <v>1611.5702479338843</v>
      </c>
      <c r="H9" s="63"/>
      <c r="I9" s="64">
        <f>C20*I12</f>
        <v>2532.7000000000003</v>
      </c>
      <c r="J9" s="64">
        <v>2500</v>
      </c>
      <c r="K9" s="65">
        <f t="shared" si="0"/>
        <v>1530.5834090909091</v>
      </c>
      <c r="L9" s="68"/>
      <c r="M9" s="81"/>
    </row>
    <row r="10" spans="1:13" x14ac:dyDescent="0.25">
      <c r="A10" s="67" t="s">
        <v>41</v>
      </c>
      <c r="B10" s="62">
        <f>C21*B12</f>
        <v>731.31000000000006</v>
      </c>
      <c r="C10" s="63">
        <f>C21*C12</f>
        <v>731.31000000000006</v>
      </c>
      <c r="D10" s="63"/>
      <c r="E10" s="63"/>
      <c r="F10" s="63">
        <v>625</v>
      </c>
      <c r="G10" s="63">
        <f>1050/1.21</f>
        <v>867.76859504132233</v>
      </c>
      <c r="H10" s="63"/>
      <c r="I10" s="64">
        <f>C21*20</f>
        <v>1218.8500000000001</v>
      </c>
      <c r="J10" s="64"/>
      <c r="K10" s="65">
        <f t="shared" si="0"/>
        <v>834.84771900826456</v>
      </c>
      <c r="L10" s="68"/>
      <c r="M10" s="81"/>
    </row>
    <row r="11" spans="1:13" ht="15.75" thickBot="1" x14ac:dyDescent="0.3">
      <c r="A11" s="69" t="s">
        <v>42</v>
      </c>
      <c r="B11" s="70">
        <f>C22*B12</f>
        <v>361.80600000000004</v>
      </c>
      <c r="C11" s="71">
        <f>C22*C12</f>
        <v>361.80600000000004</v>
      </c>
      <c r="D11" s="71"/>
      <c r="E11" s="71"/>
      <c r="F11" s="71"/>
      <c r="G11" s="71"/>
      <c r="H11" s="71">
        <f>C22*H12</f>
        <v>299.01322314049588</v>
      </c>
      <c r="I11" s="83">
        <f>C22*20</f>
        <v>603.01</v>
      </c>
      <c r="J11" s="72"/>
      <c r="K11" s="73">
        <f t="shared" si="0"/>
        <v>406.408805785124</v>
      </c>
      <c r="L11" s="74"/>
      <c r="M11" s="81"/>
    </row>
    <row r="12" spans="1:13" ht="15.75" thickBot="1" x14ac:dyDescent="0.3">
      <c r="A12" s="75" t="s">
        <v>45</v>
      </c>
      <c r="B12" s="76">
        <v>12</v>
      </c>
      <c r="C12" s="76">
        <v>12</v>
      </c>
      <c r="D12" s="76">
        <v>4.8099999999999996</v>
      </c>
      <c r="E12" s="76">
        <v>4.7</v>
      </c>
      <c r="F12" s="76">
        <v>9.5</v>
      </c>
      <c r="G12" s="76">
        <v>13.24</v>
      </c>
      <c r="H12" s="76">
        <f>12/1.21</f>
        <v>9.9173553719008272</v>
      </c>
      <c r="I12" s="84">
        <v>20</v>
      </c>
      <c r="J12" s="77">
        <v>16.239999999999998</v>
      </c>
      <c r="K12" s="78"/>
      <c r="L12" s="79">
        <f>AVERAGE(B12:J12)</f>
        <v>11.378595041322313</v>
      </c>
    </row>
    <row r="13" spans="1:13" x14ac:dyDescent="0.25">
      <c r="D13" s="80"/>
      <c r="E13" s="80"/>
      <c r="F13" s="80"/>
      <c r="G13" s="80"/>
      <c r="J13" s="85" t="s">
        <v>49</v>
      </c>
    </row>
    <row r="14" spans="1:13" x14ac:dyDescent="0.25">
      <c r="D14" s="80"/>
      <c r="E14" s="80"/>
      <c r="F14" s="80"/>
      <c r="G14" s="80"/>
      <c r="J14" s="80"/>
    </row>
    <row r="15" spans="1:13" x14ac:dyDescent="0.25">
      <c r="A15" s="4" t="s">
        <v>1</v>
      </c>
      <c r="B15" s="5" t="s">
        <v>1</v>
      </c>
      <c r="C15" s="5" t="s">
        <v>15</v>
      </c>
      <c r="D15" s="80"/>
      <c r="E15" s="80"/>
      <c r="F15" s="80"/>
      <c r="G15" s="80"/>
      <c r="J15" s="80"/>
    </row>
    <row r="16" spans="1:13" x14ac:dyDescent="0.25">
      <c r="A16" s="3">
        <v>29.7</v>
      </c>
      <c r="B16" s="3">
        <v>21</v>
      </c>
      <c r="C16" s="34">
        <f t="shared" ref="C16:C22" si="1">SUM(A16*B16)</f>
        <v>623.69999999999993</v>
      </c>
      <c r="E16" s="80"/>
      <c r="F16" s="80"/>
      <c r="G16" s="80"/>
    </row>
    <row r="17" spans="1:3" x14ac:dyDescent="0.25">
      <c r="A17" s="3">
        <v>27.16</v>
      </c>
      <c r="B17" s="3">
        <v>19.5</v>
      </c>
      <c r="C17" s="34">
        <f t="shared" si="1"/>
        <v>529.62</v>
      </c>
    </row>
    <row r="18" spans="1:3" x14ac:dyDescent="0.25">
      <c r="A18" s="3">
        <v>27.16</v>
      </c>
      <c r="B18" s="3">
        <v>13.1</v>
      </c>
      <c r="C18" s="34">
        <f t="shared" si="1"/>
        <v>355.79599999999999</v>
      </c>
    </row>
    <row r="19" spans="1:3" x14ac:dyDescent="0.25">
      <c r="A19" s="3">
        <v>13.33</v>
      </c>
      <c r="B19" s="3">
        <v>19</v>
      </c>
      <c r="C19" s="34">
        <f t="shared" si="1"/>
        <v>253.27</v>
      </c>
    </row>
    <row r="20" spans="1:3" x14ac:dyDescent="0.25">
      <c r="A20" s="35">
        <v>13.33</v>
      </c>
      <c r="B20" s="3">
        <v>9.5</v>
      </c>
      <c r="C20" s="34">
        <f t="shared" si="1"/>
        <v>126.63500000000001</v>
      </c>
    </row>
    <row r="21" spans="1:3" x14ac:dyDescent="0.25">
      <c r="A21" s="35">
        <v>6.415</v>
      </c>
      <c r="B21" s="3">
        <v>9.5</v>
      </c>
      <c r="C21" s="34">
        <f t="shared" si="1"/>
        <v>60.942500000000003</v>
      </c>
    </row>
    <row r="22" spans="1:3" x14ac:dyDescent="0.25">
      <c r="A22" s="35">
        <v>6.415</v>
      </c>
      <c r="B22" s="3">
        <v>4.7</v>
      </c>
      <c r="C22" s="34">
        <f t="shared" si="1"/>
        <v>30.150500000000001</v>
      </c>
    </row>
  </sheetData>
  <mergeCells count="1">
    <mergeCell ref="A1:L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90" zoomScaleNormal="90" workbookViewId="0">
      <selection activeCell="E3" sqref="E3:H9"/>
    </sheetView>
  </sheetViews>
  <sheetFormatPr defaultColWidth="8.7109375" defaultRowHeight="15" x14ac:dyDescent="0.25"/>
  <cols>
    <col min="1" max="1" width="19.42578125" customWidth="1"/>
    <col min="2" max="4" width="18.140625" customWidth="1"/>
    <col min="5" max="5" width="35.42578125" bestFit="1" customWidth="1"/>
    <col min="6" max="7" width="18.140625" customWidth="1"/>
    <col min="8" max="8" width="18" customWidth="1"/>
    <col min="9" max="9" width="16.85546875" customWidth="1"/>
    <col min="10" max="10" width="15.42578125" customWidth="1"/>
    <col min="11" max="11" width="12.5703125" bestFit="1" customWidth="1"/>
  </cols>
  <sheetData>
    <row r="1" spans="1:11" ht="19.5" thickBot="1" x14ac:dyDescent="0.35">
      <c r="A1" s="101" t="s">
        <v>37</v>
      </c>
      <c r="B1" s="102"/>
      <c r="C1" s="102"/>
      <c r="D1" s="102"/>
      <c r="E1" s="102"/>
      <c r="F1" s="102"/>
      <c r="G1" s="102"/>
      <c r="H1" s="103"/>
      <c r="I1" s="10"/>
      <c r="J1" s="10"/>
      <c r="K1" s="10"/>
    </row>
    <row r="2" spans="1:11" s="1" customFormat="1" ht="51" customHeight="1" thickBot="1" x14ac:dyDescent="0.3">
      <c r="A2" s="6" t="s">
        <v>24</v>
      </c>
      <c r="B2" s="7" t="s">
        <v>25</v>
      </c>
      <c r="C2" s="7" t="s">
        <v>17</v>
      </c>
      <c r="D2" s="9" t="s">
        <v>3</v>
      </c>
      <c r="E2" s="6" t="s">
        <v>23</v>
      </c>
      <c r="F2" s="7" t="s">
        <v>25</v>
      </c>
      <c r="G2" s="7" t="s">
        <v>0</v>
      </c>
      <c r="H2" s="8" t="s">
        <v>2</v>
      </c>
    </row>
    <row r="3" spans="1:11" x14ac:dyDescent="0.25">
      <c r="A3" s="39" t="s">
        <v>18</v>
      </c>
      <c r="B3" s="36">
        <f>C13</f>
        <v>432</v>
      </c>
      <c r="C3" s="18">
        <v>2700</v>
      </c>
      <c r="D3" s="19">
        <f>C3/B3</f>
        <v>6.25</v>
      </c>
      <c r="E3" s="55" t="s">
        <v>43</v>
      </c>
      <c r="F3" s="33">
        <v>623.69999999999993</v>
      </c>
      <c r="G3" s="23">
        <v>5200</v>
      </c>
      <c r="H3" s="24">
        <f t="shared" ref="H3:H9" si="0">G3/F3</f>
        <v>8.3373416706750056</v>
      </c>
      <c r="J3" s="22"/>
    </row>
    <row r="4" spans="1:11" x14ac:dyDescent="0.25">
      <c r="A4" s="40" t="s">
        <v>19</v>
      </c>
      <c r="B4" s="37">
        <f>C14</f>
        <v>211.5</v>
      </c>
      <c r="C4" s="11">
        <v>1400</v>
      </c>
      <c r="D4" s="20">
        <f>C4/B4</f>
        <v>6.6193853427895979</v>
      </c>
      <c r="E4" s="61" t="s">
        <v>44</v>
      </c>
      <c r="F4" s="31">
        <v>529.62</v>
      </c>
      <c r="G4" s="12">
        <v>4900</v>
      </c>
      <c r="H4" s="13">
        <f t="shared" si="0"/>
        <v>9.2519164684113129</v>
      </c>
      <c r="J4" s="22"/>
    </row>
    <row r="5" spans="1:11" x14ac:dyDescent="0.25">
      <c r="A5" s="41" t="s">
        <v>20</v>
      </c>
      <c r="B5" s="37">
        <f>C15</f>
        <v>102.8125</v>
      </c>
      <c r="C5" s="11">
        <v>750</v>
      </c>
      <c r="D5" s="20">
        <f>C5/B5</f>
        <v>7.2948328267477205</v>
      </c>
      <c r="E5" s="61" t="s">
        <v>39</v>
      </c>
      <c r="F5" s="31">
        <v>355.79599999999999</v>
      </c>
      <c r="G5" s="12">
        <v>3300</v>
      </c>
      <c r="H5" s="13">
        <f t="shared" si="0"/>
        <v>9.2749777962652757</v>
      </c>
      <c r="J5" s="22"/>
    </row>
    <row r="6" spans="1:11" x14ac:dyDescent="0.25">
      <c r="A6" s="40" t="s">
        <v>21</v>
      </c>
      <c r="B6" s="37">
        <f>C16</f>
        <v>49.21875</v>
      </c>
      <c r="C6" s="11">
        <v>400</v>
      </c>
      <c r="D6" s="20">
        <f>C6/B6</f>
        <v>8.1269841269841265</v>
      </c>
      <c r="E6" s="67" t="s">
        <v>38</v>
      </c>
      <c r="F6" s="31">
        <v>253.27</v>
      </c>
      <c r="G6" s="12">
        <v>2500</v>
      </c>
      <c r="H6" s="13">
        <f t="shared" si="0"/>
        <v>9.8708887748252856</v>
      </c>
      <c r="J6" s="22"/>
    </row>
    <row r="7" spans="1:11" x14ac:dyDescent="0.25">
      <c r="A7" s="40" t="s">
        <v>22</v>
      </c>
      <c r="B7" s="37">
        <f>C17</f>
        <v>22.400000000000002</v>
      </c>
      <c r="C7" s="11">
        <v>210</v>
      </c>
      <c r="D7" s="20">
        <f>C7/B7</f>
        <v>9.3749999999999982</v>
      </c>
      <c r="E7" s="67" t="s">
        <v>40</v>
      </c>
      <c r="F7" s="31">
        <v>126.63500000000001</v>
      </c>
      <c r="G7" s="12">
        <v>1300</v>
      </c>
      <c r="H7" s="13">
        <f t="shared" si="0"/>
        <v>10.265724325818296</v>
      </c>
      <c r="J7" s="22"/>
    </row>
    <row r="8" spans="1:11" x14ac:dyDescent="0.25">
      <c r="A8" s="40"/>
      <c r="B8" s="37"/>
      <c r="C8" s="11"/>
      <c r="D8" s="20"/>
      <c r="E8" s="67" t="s">
        <v>41</v>
      </c>
      <c r="F8" s="31">
        <v>60.942500000000003</v>
      </c>
      <c r="G8" s="12">
        <v>700</v>
      </c>
      <c r="H8" s="13">
        <f t="shared" si="0"/>
        <v>11.486237026705501</v>
      </c>
      <c r="J8" s="22"/>
    </row>
    <row r="9" spans="1:11" ht="15.75" thickBot="1" x14ac:dyDescent="0.3">
      <c r="A9" s="42"/>
      <c r="B9" s="38"/>
      <c r="C9" s="14"/>
      <c r="D9" s="21"/>
      <c r="E9" s="69" t="s">
        <v>42</v>
      </c>
      <c r="F9" s="32">
        <v>30.150500000000001</v>
      </c>
      <c r="G9" s="15">
        <v>400</v>
      </c>
      <c r="H9" s="16">
        <f t="shared" si="0"/>
        <v>13.266778328717599</v>
      </c>
      <c r="J9" s="22"/>
    </row>
    <row r="10" spans="1:11" ht="15.75" thickBot="1" x14ac:dyDescent="0.3">
      <c r="A10" s="43" t="s">
        <v>26</v>
      </c>
      <c r="B10" s="29"/>
      <c r="C10" s="30"/>
      <c r="D10" s="28">
        <f>AVERAGE(D3:D9)</f>
        <v>7.5332404593042899</v>
      </c>
      <c r="E10" s="25"/>
      <c r="F10" s="26"/>
      <c r="G10" s="27"/>
      <c r="H10" s="28">
        <f>AVERAGE(H3:H9)</f>
        <v>10.250552055916897</v>
      </c>
      <c r="J10" s="22"/>
    </row>
    <row r="11" spans="1:11" x14ac:dyDescent="0.25">
      <c r="A11" s="2"/>
      <c r="B11" s="2"/>
      <c r="C11" s="2"/>
    </row>
    <row r="12" spans="1:11" x14ac:dyDescent="0.25">
      <c r="A12" s="4" t="s">
        <v>1</v>
      </c>
      <c r="B12" s="5" t="s">
        <v>1</v>
      </c>
      <c r="C12" s="5" t="s">
        <v>15</v>
      </c>
    </row>
    <row r="13" spans="1:11" x14ac:dyDescent="0.25">
      <c r="A13" s="3">
        <v>24</v>
      </c>
      <c r="B13" s="3">
        <v>18</v>
      </c>
      <c r="C13" s="17">
        <f>A13*B13</f>
        <v>432</v>
      </c>
    </row>
    <row r="14" spans="1:11" x14ac:dyDescent="0.25">
      <c r="A14" s="3">
        <v>11.75</v>
      </c>
      <c r="B14" s="3">
        <v>18</v>
      </c>
      <c r="C14" s="17">
        <f>A14*B14</f>
        <v>211.5</v>
      </c>
    </row>
    <row r="15" spans="1:11" x14ac:dyDescent="0.25">
      <c r="A15" s="3">
        <v>8.75</v>
      </c>
      <c r="B15" s="3">
        <v>11.75</v>
      </c>
      <c r="C15" s="17">
        <f>A15*B15</f>
        <v>102.8125</v>
      </c>
    </row>
    <row r="16" spans="1:11" x14ac:dyDescent="0.25">
      <c r="A16" s="3">
        <v>8.75</v>
      </c>
      <c r="B16" s="3">
        <v>5.625</v>
      </c>
      <c r="C16" s="17">
        <f>A16*B16</f>
        <v>49.21875</v>
      </c>
    </row>
    <row r="17" spans="1:3" x14ac:dyDescent="0.25">
      <c r="A17" s="3">
        <v>2.56</v>
      </c>
      <c r="B17" s="3">
        <v>8.75</v>
      </c>
      <c r="C17" s="17">
        <f>A17*B17</f>
        <v>22.400000000000002</v>
      </c>
    </row>
    <row r="20" spans="1:3" x14ac:dyDescent="0.25">
      <c r="A20" s="4" t="s">
        <v>1</v>
      </c>
      <c r="B20" s="5" t="s">
        <v>1</v>
      </c>
      <c r="C20" s="5" t="s">
        <v>15</v>
      </c>
    </row>
    <row r="21" spans="1:3" x14ac:dyDescent="0.25">
      <c r="A21" s="3">
        <v>29.7</v>
      </c>
      <c r="B21" s="3">
        <v>21</v>
      </c>
      <c r="C21" s="34">
        <f t="shared" ref="C21:C27" si="1">SUM(A21*B21)</f>
        <v>623.69999999999993</v>
      </c>
    </row>
    <row r="22" spans="1:3" x14ac:dyDescent="0.25">
      <c r="A22" s="3">
        <v>27.16</v>
      </c>
      <c r="B22" s="3">
        <v>19.5</v>
      </c>
      <c r="C22" s="34">
        <f t="shared" si="1"/>
        <v>529.62</v>
      </c>
    </row>
    <row r="23" spans="1:3" x14ac:dyDescent="0.25">
      <c r="A23" s="3">
        <v>27.16</v>
      </c>
      <c r="B23" s="3">
        <v>13.1</v>
      </c>
      <c r="C23" s="34">
        <f t="shared" si="1"/>
        <v>355.79599999999999</v>
      </c>
    </row>
    <row r="24" spans="1:3" x14ac:dyDescent="0.25">
      <c r="A24" s="3">
        <v>13.33</v>
      </c>
      <c r="B24" s="3">
        <v>19</v>
      </c>
      <c r="C24" s="34">
        <f t="shared" si="1"/>
        <v>253.27</v>
      </c>
    </row>
    <row r="25" spans="1:3" x14ac:dyDescent="0.25">
      <c r="A25" s="35">
        <v>13.33</v>
      </c>
      <c r="B25" s="3">
        <v>9.5</v>
      </c>
      <c r="C25" s="34">
        <f t="shared" si="1"/>
        <v>126.63500000000001</v>
      </c>
    </row>
    <row r="26" spans="1:3" x14ac:dyDescent="0.25">
      <c r="A26" s="35">
        <v>6.415</v>
      </c>
      <c r="B26" s="3">
        <v>9.5</v>
      </c>
      <c r="C26" s="34">
        <f t="shared" si="1"/>
        <v>60.942500000000003</v>
      </c>
    </row>
    <row r="27" spans="1:3" x14ac:dyDescent="0.25">
      <c r="A27" s="35">
        <v>6.415</v>
      </c>
      <c r="B27" s="3">
        <v>4.7</v>
      </c>
      <c r="C27" s="34">
        <f t="shared" si="1"/>
        <v>30.150500000000001</v>
      </c>
    </row>
    <row r="28" spans="1:3" x14ac:dyDescent="0.25">
      <c r="A28" s="2"/>
      <c r="B28" s="2"/>
      <c r="C28" s="2"/>
    </row>
  </sheetData>
  <mergeCells count="1">
    <mergeCell ref="A1:H1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Normal="100" workbookViewId="0">
      <selection sqref="A1:E1"/>
    </sheetView>
  </sheetViews>
  <sheetFormatPr defaultColWidth="8.7109375" defaultRowHeight="15" x14ac:dyDescent="0.25"/>
  <cols>
    <col min="2" max="2" width="36.5703125" bestFit="1" customWidth="1"/>
    <col min="3" max="4" width="18.140625" customWidth="1"/>
    <col min="5" max="5" width="18" customWidth="1"/>
    <col min="6" max="6" width="16.85546875" customWidth="1"/>
    <col min="7" max="7" width="15.42578125" customWidth="1"/>
    <col min="8" max="8" width="12.5703125" bestFit="1" customWidth="1"/>
  </cols>
  <sheetData>
    <row r="1" spans="1:7" ht="15.75" thickBot="1" x14ac:dyDescent="0.3">
      <c r="A1" s="104" t="s">
        <v>61</v>
      </c>
      <c r="B1" s="105"/>
      <c r="C1" s="105"/>
      <c r="D1" s="105"/>
      <c r="E1" s="106"/>
    </row>
    <row r="2" spans="1:7" s="1" customFormat="1" ht="51" customHeight="1" thickBot="1" x14ac:dyDescent="0.3">
      <c r="A2" s="90"/>
      <c r="B2" s="91" t="s">
        <v>23</v>
      </c>
      <c r="C2" s="7" t="s">
        <v>25</v>
      </c>
      <c r="D2" s="7" t="s">
        <v>51</v>
      </c>
      <c r="E2" s="8" t="s">
        <v>52</v>
      </c>
    </row>
    <row r="3" spans="1:7" x14ac:dyDescent="0.25">
      <c r="A3" s="92" t="s">
        <v>53</v>
      </c>
      <c r="B3" s="39" t="s">
        <v>43</v>
      </c>
      <c r="C3" s="33">
        <v>623.69999999999993</v>
      </c>
      <c r="D3" s="23">
        <v>5200</v>
      </c>
      <c r="E3" s="24">
        <f t="shared" ref="E3:E10" si="0">D3/C3</f>
        <v>8.3373416706750056</v>
      </c>
      <c r="G3" s="22"/>
    </row>
    <row r="4" spans="1:7" x14ac:dyDescent="0.25">
      <c r="A4" s="93" t="s">
        <v>54</v>
      </c>
      <c r="B4" s="40" t="s">
        <v>44</v>
      </c>
      <c r="C4" s="31">
        <v>529.62</v>
      </c>
      <c r="D4" s="12">
        <v>4900</v>
      </c>
      <c r="E4" s="13">
        <f t="shared" si="0"/>
        <v>9.2519164684113129</v>
      </c>
      <c r="G4" s="22"/>
    </row>
    <row r="5" spans="1:7" x14ac:dyDescent="0.25">
      <c r="A5" s="93" t="s">
        <v>55</v>
      </c>
      <c r="B5" s="40" t="s">
        <v>39</v>
      </c>
      <c r="C5" s="31">
        <v>355.79599999999999</v>
      </c>
      <c r="D5" s="12">
        <v>3300</v>
      </c>
      <c r="E5" s="13">
        <f t="shared" si="0"/>
        <v>9.2749777962652757</v>
      </c>
      <c r="G5" s="22"/>
    </row>
    <row r="6" spans="1:7" x14ac:dyDescent="0.25">
      <c r="A6" s="93" t="s">
        <v>56</v>
      </c>
      <c r="B6" s="95" t="s">
        <v>38</v>
      </c>
      <c r="C6" s="31">
        <v>253.27</v>
      </c>
      <c r="D6" s="12">
        <v>2500</v>
      </c>
      <c r="E6" s="13">
        <f t="shared" si="0"/>
        <v>9.8708887748252856</v>
      </c>
      <c r="G6" s="22"/>
    </row>
    <row r="7" spans="1:7" x14ac:dyDescent="0.25">
      <c r="A7" s="93" t="s">
        <v>57</v>
      </c>
      <c r="B7" s="95" t="s">
        <v>40</v>
      </c>
      <c r="C7" s="31">
        <v>126.63500000000001</v>
      </c>
      <c r="D7" s="12">
        <v>1300</v>
      </c>
      <c r="E7" s="13">
        <f t="shared" si="0"/>
        <v>10.265724325818296</v>
      </c>
      <c r="G7" s="22"/>
    </row>
    <row r="8" spans="1:7" x14ac:dyDescent="0.25">
      <c r="A8" s="93" t="s">
        <v>58</v>
      </c>
      <c r="B8" s="95" t="s">
        <v>50</v>
      </c>
      <c r="C8" s="31">
        <f>6.415*19</f>
        <v>121.88500000000001</v>
      </c>
      <c r="D8" s="12">
        <v>1300</v>
      </c>
      <c r="E8" s="13">
        <f>D8/C8</f>
        <v>10.665791524797966</v>
      </c>
      <c r="G8" s="22"/>
    </row>
    <row r="9" spans="1:7" x14ac:dyDescent="0.25">
      <c r="A9" s="93" t="s">
        <v>59</v>
      </c>
      <c r="B9" s="95" t="s">
        <v>41</v>
      </c>
      <c r="C9" s="31">
        <v>60.942500000000003</v>
      </c>
      <c r="D9" s="12">
        <v>700</v>
      </c>
      <c r="E9" s="13">
        <f t="shared" si="0"/>
        <v>11.486237026705501</v>
      </c>
      <c r="G9" s="22"/>
    </row>
    <row r="10" spans="1:7" ht="15.75" thickBot="1" x14ac:dyDescent="0.3">
      <c r="A10" s="94" t="s">
        <v>60</v>
      </c>
      <c r="B10" s="96" t="s">
        <v>42</v>
      </c>
      <c r="C10" s="87">
        <v>30.150500000000001</v>
      </c>
      <c r="D10" s="88">
        <v>400</v>
      </c>
      <c r="E10" s="89">
        <f t="shared" si="0"/>
        <v>13.266778328717599</v>
      </c>
      <c r="G10" s="22"/>
    </row>
    <row r="11" spans="1:7" ht="15.75" thickBot="1" x14ac:dyDescent="0.3">
      <c r="A11" s="86"/>
      <c r="B11" s="97" t="s">
        <v>36</v>
      </c>
      <c r="C11" s="26"/>
      <c r="D11" s="27"/>
      <c r="E11" s="28">
        <f>AVERAGE(E3:E10)</f>
        <v>10.30245698952703</v>
      </c>
      <c r="G11" s="22"/>
    </row>
  </sheetData>
  <mergeCells count="1">
    <mergeCell ref="A1:E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Porovnání inzerce jinde</vt:lpstr>
      <vt:lpstr>Porovnání starý X nový</vt:lpstr>
      <vt:lpstr>Ceník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Žůrek Jiří</cp:lastModifiedBy>
  <dcterms:created xsi:type="dcterms:W3CDTF">2023-06-27T10:53:47Z</dcterms:created>
  <dcterms:modified xsi:type="dcterms:W3CDTF">2024-10-10T04:38:55Z</dcterms:modified>
</cp:coreProperties>
</file>